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date1904="1" autoCompressPictures="0"/>
  <bookViews>
    <workbookView xWindow="0" yWindow="40" windowWidth="25400" windowHeight="21160"/>
  </bookViews>
  <sheets>
    <sheet name="Sheet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1" l="1"/>
  <c r="C39" i="1"/>
  <c r="C7" i="1"/>
  <c r="C27" i="1"/>
  <c r="D16" i="1"/>
  <c r="C38" i="1"/>
  <c r="C40" i="1"/>
  <c r="C41" i="1"/>
  <c r="C32" i="1"/>
  <c r="C34" i="1"/>
  <c r="C33" i="1"/>
  <c r="C35" i="1"/>
  <c r="C36" i="1"/>
  <c r="C25" i="1"/>
  <c r="E16" i="1"/>
  <c r="F16" i="1"/>
</calcChain>
</file>

<file path=xl/sharedStrings.xml><?xml version="1.0" encoding="utf-8"?>
<sst xmlns="http://schemas.openxmlformats.org/spreadsheetml/2006/main" count="55" uniqueCount="54">
  <si>
    <t>DESCRIPTION</t>
  </si>
  <si>
    <t>INPUT</t>
  </si>
  <si>
    <t>OUTPUT</t>
  </si>
  <si>
    <t>EV INFORMATION</t>
  </si>
  <si>
    <t>ELECTRIC VEHICLE MSRP</t>
  </si>
  <si>
    <t>DRIVE-OUT PRICE (INCLUDING TT&amp;L)</t>
  </si>
  <si>
    <t>DRIVING RANGE (from window sticker)</t>
  </si>
  <si>
    <t>KWH PER 100 MILES (from window sticker)</t>
  </si>
  <si>
    <t>MILES PER KWH</t>
  </si>
  <si>
    <t>FEDERAL INCOME TAX CREDIT (IF ANY)</t>
  </si>
  <si>
    <t>THE GOVERNMENT INCENTIVES WILL BE DIVIDED BY THE NUMBER OF PAYMENTS AND SUBTRACTED FROM MONTHLY COST</t>
  </si>
  <si>
    <t>STATE REBATE (IF ANY)</t>
  </si>
  <si>
    <t>CURRENT OR NEW GASOLINE-POWERED VEHICLE FINANCING INFORMATION</t>
  </si>
  <si>
    <t>CURRENT VEHICLE MONTHLY PAYMENT</t>
  </si>
  <si>
    <r>
      <rPr>
        <sz val="10"/>
        <color indexed="8"/>
        <rFont val="Helvetica"/>
      </rPr>
      <t xml:space="preserve">&lt;- DELETE CELL CONTENTS, IF COMPARING </t>
    </r>
    <r>
      <rPr>
        <b/>
        <i/>
        <sz val="10"/>
        <color indexed="8"/>
        <rFont val="Helvetica"/>
      </rPr>
      <t>NEW</t>
    </r>
    <r>
      <rPr>
        <sz val="10"/>
        <color indexed="8"/>
        <rFont val="Helvetica"/>
      </rPr>
      <t xml:space="preserve"> GAS VEHICLE</t>
    </r>
  </si>
  <si>
    <t>NEW GASOLINE VEHICLE VEHICLE MSRP</t>
  </si>
  <si>
    <t>GASOLINE VEHICLE MPG</t>
  </si>
  <si>
    <r>
      <rPr>
        <b/>
        <sz val="10"/>
        <color indexed="8"/>
        <rFont val="Helvetica"/>
      </rPr>
      <t>FUEL: (</t>
    </r>
    <r>
      <rPr>
        <b/>
        <sz val="10"/>
        <color indexed="16"/>
        <rFont val="Helvetica"/>
      </rPr>
      <t>R</t>
    </r>
    <r>
      <rPr>
        <b/>
        <sz val="10"/>
        <color indexed="8"/>
        <rFont val="Helvetica"/>
      </rPr>
      <t>)EGULAR, (</t>
    </r>
    <r>
      <rPr>
        <b/>
        <sz val="10"/>
        <color indexed="16"/>
        <rFont val="Helvetica"/>
      </rPr>
      <t>P</t>
    </r>
    <r>
      <rPr>
        <b/>
        <sz val="10"/>
        <color indexed="8"/>
        <rFont val="Helvetica"/>
      </rPr>
      <t>)REMIUM, (</t>
    </r>
    <r>
      <rPr>
        <b/>
        <sz val="10"/>
        <color indexed="16"/>
        <rFont val="Helvetica"/>
      </rPr>
      <t>D</t>
    </r>
    <r>
      <rPr>
        <b/>
        <sz val="10"/>
        <color indexed="8"/>
        <rFont val="Helvetica"/>
      </rPr>
      <t>)IESEL</t>
    </r>
  </si>
  <si>
    <t>R</t>
  </si>
  <si>
    <t>1 year fuel cost</t>
  </si>
  <si>
    <t>Annual Savings</t>
  </si>
  <si>
    <t>Monthly Savings</t>
  </si>
  <si>
    <t>GASOLINE VEHICLE OIL CHANGE COST</t>
  </si>
  <si>
    <t>Electricity</t>
  </si>
  <si>
    <t>NUMBER OF OIL CHANGES PER YEAR</t>
  </si>
  <si>
    <t>Gasoline</t>
  </si>
  <si>
    <t>&lt;- IF RED, FUEL TYPE WRONG</t>
  </si>
  <si>
    <t>FINANCING INFORMATION</t>
  </si>
  <si>
    <t>DOWN PAYMENT</t>
  </si>
  <si>
    <t>INTEREST RATE OF LOAN</t>
  </si>
  <si>
    <t>MONTHS FINANCED</t>
  </si>
  <si>
    <t>YOUR DRIVING HABITS</t>
  </si>
  <si>
    <t>TOTAL MILES DRIVEN PER YEAR</t>
  </si>
  <si>
    <t>WEEKDAY MILES</t>
  </si>
  <si>
    <t>WEEKEND MILES</t>
  </si>
  <si>
    <t>FUEL COST INFORMATION</t>
  </si>
  <si>
    <r>
      <rPr>
        <b/>
        <sz val="10"/>
        <color indexed="8"/>
        <rFont val="Helvetica"/>
      </rPr>
      <t>ELECTRICITY COST PER KWH (</t>
    </r>
    <r>
      <rPr>
        <b/>
        <sz val="10"/>
        <color indexed="16"/>
        <rFont val="Helvetica"/>
      </rPr>
      <t>IN CENTS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</si>
  <si>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REGULAR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</si>
  <si>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PREMIUM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</si>
  <si>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DIESEL</t>
    </r>
    <r>
      <rPr>
        <b/>
        <sz val="10"/>
        <color indexed="8"/>
        <rFont val="Helvetica"/>
      </rPr>
      <t>)</t>
    </r>
  </si>
  <si>
    <t>RESULTS</t>
  </si>
  <si>
    <t>ELECTRIC VEHICLE MONTHLY PAYMENT</t>
  </si>
  <si>
    <t>MONTHLY PAYMENT OF GASOLINE VEHICLE</t>
  </si>
  <si>
    <t>ELECTRIC VEHICLE TOTAL MONTHLY COST</t>
  </si>
  <si>
    <t>(effective monthly payment = payment, minus Federal Tax Credit &amp; State Rebate plus cost of electricity)</t>
  </si>
  <si>
    <t>GAS VEHICLE TOTAL MONTHLY COST</t>
  </si>
  <si>
    <t>(effective monthly payment = payment, plus cost of gasoline &amp; oil changes)</t>
  </si>
  <si>
    <t>MONTHLY SAVINGS (-) OR EXTRA COST (+)</t>
  </si>
  <si>
    <t>&lt;- GREEN MEANS ELECTRIC VEHICLE IS CHEAPER TO OWN</t>
  </si>
  <si>
    <t>MONTHLY COSTS AFTER LOAN IS PAID OFF</t>
  </si>
  <si>
    <t>ELECTRIC VEHICLE MONTHLY FUEL/MAINT.</t>
  </si>
  <si>
    <t>GASOLINE VEHICLE MONTHLY FUEL/MAINT.</t>
  </si>
  <si>
    <t>EV MONTHLY SAVINGS ON FUEL &amp; MAINT.</t>
  </si>
  <si>
    <t>EV ANNUAL SAVINGS ON FUEL &amp; MAINT.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</si>
</sst>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"/>
    <numFmt numFmtId="165" formatCode="0.0"/>
    <numFmt numFmtId="166" formatCode="&quot;$&quot;#,##0.00"/>
    <numFmt numFmtId="167" formatCode="&quot;$&quot;0.00"/>
    <numFmt numFmtId="168" formatCode="0.0%"/>
    <numFmt numFmtId="169" formatCode="&quot;$&quot;0.0000"/>
  </numFmts>
  <fonts count="8" x14ac:knownFonts="1">
    <font>
      <sz val="10"/>
      <color indexed="8"/>
      <name val="Helvetica"/>
    </font>
    <font>
      <b/>
      <sz val="10"/>
      <color indexed="8"/>
      <name val="Helvetica"/>
    </font>
    <font>
      <b/>
      <sz val="10"/>
      <color indexed="15"/>
      <name val="Helvetica"/>
    </font>
    <font>
      <b/>
      <sz val="10"/>
      <color indexed="16"/>
      <name val="Helvetica"/>
    </font>
    <font>
      <b/>
      <sz val="9"/>
      <color indexed="16"/>
      <name val="Helvetica"/>
    </font>
    <font>
      <b/>
      <i/>
      <sz val="10"/>
      <color indexed="8"/>
      <name val="Helvetica"/>
    </font>
    <font>
      <sz val="7"/>
      <color indexed="8"/>
      <name val="Helvetica"/>
    </font>
    <font>
      <b/>
      <sz val="13"/>
      <color indexed="15"/>
      <name val="Helvetica"/>
    </font>
  </fonts>
  <fills count="12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22"/>
        <bgColor auto="1"/>
      </patternFill>
    </fill>
  </fills>
  <borders count="62">
    <border>
      <left/>
      <right/>
      <top/>
      <bottom/>
      <diagonal/>
    </border>
    <border>
      <left style="thin">
        <color indexed="9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n">
        <color indexed="9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ck">
        <color indexed="8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0"/>
      </bottom>
      <diagonal/>
    </border>
    <border>
      <left style="thin">
        <color indexed="18"/>
      </left>
      <right style="thick">
        <color indexed="8"/>
      </right>
      <top style="thin">
        <color indexed="18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n">
        <color indexed="22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10"/>
      </bottom>
      <diagonal/>
    </border>
    <border>
      <left style="thin">
        <color indexed="9"/>
      </left>
      <right style="thin">
        <color indexed="18"/>
      </right>
      <top style="thin">
        <color indexed="22"/>
      </top>
      <bottom style="thin">
        <color indexed="10"/>
      </bottom>
      <diagonal/>
    </border>
    <border>
      <left style="thin">
        <color indexed="18"/>
      </left>
      <right style="thin">
        <color indexed="18"/>
      </right>
      <top style="thin">
        <color indexed="22"/>
      </top>
      <bottom style="thin">
        <color indexed="18"/>
      </bottom>
      <diagonal/>
    </border>
    <border>
      <left style="thin">
        <color indexed="18"/>
      </left>
      <right style="thick">
        <color indexed="8"/>
      </right>
      <top style="thin">
        <color indexed="22"/>
      </top>
      <bottom style="thin">
        <color indexed="18"/>
      </bottom>
      <diagonal/>
    </border>
    <border>
      <left style="thick">
        <color indexed="8"/>
      </left>
      <right style="thin">
        <color indexed="9"/>
      </right>
      <top style="thin">
        <color indexed="2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n">
        <color indexed="10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8"/>
      </bottom>
      <diagonal/>
    </border>
    <border>
      <left style="thick">
        <color indexed="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18"/>
      </bottom>
      <diagonal/>
    </border>
    <border>
      <left style="thick">
        <color indexed="8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ck">
        <color indexed="8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1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0" fillId="4" borderId="5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vertical="center" wrapText="1"/>
    </xf>
    <xf numFmtId="164" fontId="0" fillId="7" borderId="5" xfId="0" applyNumberFormat="1" applyFont="1" applyFill="1" applyBorder="1" applyAlignment="1">
      <alignment vertical="center" wrapText="1"/>
    </xf>
    <xf numFmtId="164" fontId="0" fillId="4" borderId="5" xfId="0" applyNumberFormat="1" applyFont="1" applyFill="1" applyBorder="1" applyAlignment="1">
      <alignment vertical="center" wrapText="1"/>
    </xf>
    <xf numFmtId="49" fontId="3" fillId="3" borderId="4" xfId="0" applyNumberFormat="1" applyFont="1" applyFill="1" applyBorder="1" applyAlignment="1">
      <alignment vertical="center" wrapText="1"/>
    </xf>
    <xf numFmtId="0" fontId="0" fillId="8" borderId="6" xfId="0" applyNumberFormat="1" applyFont="1" applyFill="1" applyBorder="1" applyAlignment="1">
      <alignment vertical="center" wrapText="1"/>
    </xf>
    <xf numFmtId="1" fontId="0" fillId="4" borderId="6" xfId="0" applyNumberFormat="1" applyFont="1" applyFill="1" applyBorder="1" applyAlignment="1">
      <alignment vertical="center" wrapText="1"/>
    </xf>
    <xf numFmtId="165" fontId="0" fillId="5" borderId="6" xfId="0" applyNumberFormat="1" applyFont="1" applyFill="1" applyBorder="1" applyAlignment="1">
      <alignment vertical="center" wrapText="1"/>
    </xf>
    <xf numFmtId="166" fontId="0" fillId="4" borderId="5" xfId="0" applyNumberFormat="1" applyFont="1" applyFill="1" applyBorder="1" applyAlignment="1">
      <alignment vertical="center" wrapText="1"/>
    </xf>
    <xf numFmtId="49" fontId="0" fillId="4" borderId="19" xfId="0" applyNumberFormat="1" applyFont="1" applyFill="1" applyBorder="1" applyAlignment="1">
      <alignment horizontal="right" vertical="center" wrapText="1"/>
    </xf>
    <xf numFmtId="0" fontId="0" fillId="7" borderId="20" xfId="0" applyFont="1" applyFill="1" applyBorder="1" applyAlignment="1">
      <alignment vertical="top" wrapText="1"/>
    </xf>
    <xf numFmtId="49" fontId="0" fillId="7" borderId="21" xfId="0" applyNumberFormat="1" applyFont="1" applyFill="1" applyBorder="1" applyAlignment="1">
      <alignment horizontal="center" vertical="center" wrapText="1"/>
    </xf>
    <xf numFmtId="49" fontId="0" fillId="7" borderId="2" xfId="0" applyNumberFormat="1" applyFont="1" applyFill="1" applyBorder="1" applyAlignment="1">
      <alignment vertical="center" wrapText="1"/>
    </xf>
    <xf numFmtId="49" fontId="0" fillId="7" borderId="3" xfId="0" applyNumberFormat="1" applyFont="1" applyFill="1" applyBorder="1" applyAlignment="1">
      <alignment vertical="center" wrapText="1"/>
    </xf>
    <xf numFmtId="167" fontId="0" fillId="4" borderId="19" xfId="0" applyNumberFormat="1" applyFont="1" applyFill="1" applyBorder="1" applyAlignment="1">
      <alignment horizontal="right" vertical="center" wrapText="1"/>
    </xf>
    <xf numFmtId="49" fontId="0" fillId="7" borderId="22" xfId="0" applyNumberFormat="1" applyFont="1" applyFill="1" applyBorder="1" applyAlignment="1">
      <alignment horizontal="right" vertical="top" wrapText="1"/>
    </xf>
    <xf numFmtId="167" fontId="0" fillId="5" borderId="23" xfId="0" applyNumberFormat="1" applyFont="1" applyFill="1" applyBorder="1" applyAlignment="1">
      <alignment horizontal="center" vertical="center" wrapText="1"/>
    </xf>
    <xf numFmtId="166" fontId="0" fillId="5" borderId="7" xfId="0" applyNumberFormat="1" applyFont="1" applyFill="1" applyBorder="1" applyAlignment="1">
      <alignment horizontal="center" vertical="center" wrapText="1"/>
    </xf>
    <xf numFmtId="166" fontId="0" fillId="5" borderId="8" xfId="0" applyNumberFormat="1" applyFont="1" applyFill="1" applyBorder="1" applyAlignment="1">
      <alignment horizontal="center" vertical="center" wrapText="1"/>
    </xf>
    <xf numFmtId="1" fontId="0" fillId="4" borderId="19" xfId="0" applyNumberFormat="1" applyFont="1" applyFill="1" applyBorder="1" applyAlignment="1">
      <alignment horizontal="right" vertical="center" wrapText="1"/>
    </xf>
    <xf numFmtId="49" fontId="0" fillId="7" borderId="24" xfId="0" applyNumberFormat="1" applyFont="1" applyFill="1" applyBorder="1" applyAlignment="1">
      <alignment horizontal="right" vertical="top" wrapText="1"/>
    </xf>
    <xf numFmtId="167" fontId="0" fillId="5" borderId="25" xfId="0" applyNumberFormat="1" applyFont="1" applyFill="1" applyBorder="1" applyAlignment="1">
      <alignment horizontal="center" vertical="center" wrapText="1"/>
    </xf>
    <xf numFmtId="168" fontId="0" fillId="4" borderId="5" xfId="0" applyNumberFormat="1" applyFont="1" applyFill="1" applyBorder="1" applyAlignment="1">
      <alignment vertical="center" wrapText="1"/>
    </xf>
    <xf numFmtId="1" fontId="0" fillId="4" borderId="5" xfId="0" applyNumberFormat="1" applyFont="1" applyFill="1" applyBorder="1" applyAlignment="1">
      <alignment vertical="center" wrapText="1"/>
    </xf>
    <xf numFmtId="3" fontId="0" fillId="4" borderId="5" xfId="0" applyNumberFormat="1" applyFont="1" applyFill="1" applyBorder="1" applyAlignment="1">
      <alignment vertical="center" wrapText="1"/>
    </xf>
    <xf numFmtId="0" fontId="0" fillId="7" borderId="5" xfId="0" applyFont="1" applyFill="1" applyBorder="1" applyAlignment="1">
      <alignment vertical="center" wrapText="1"/>
    </xf>
    <xf numFmtId="3" fontId="0" fillId="5" borderId="31" xfId="0" applyNumberFormat="1" applyFont="1" applyFill="1" applyBorder="1" applyAlignment="1">
      <alignment vertical="center" wrapText="1"/>
    </xf>
    <xf numFmtId="2" fontId="0" fillId="4" borderId="6" xfId="0" applyNumberFormat="1" applyFont="1" applyFill="1" applyBorder="1" applyAlignment="1">
      <alignment vertical="center" wrapText="1"/>
    </xf>
    <xf numFmtId="169" fontId="0" fillId="9" borderId="30" xfId="0" applyNumberFormat="1" applyFont="1" applyFill="1" applyBorder="1" applyAlignment="1">
      <alignment vertical="center" wrapText="1"/>
    </xf>
    <xf numFmtId="167" fontId="0" fillId="4" borderId="36" xfId="0" applyNumberFormat="1" applyFont="1" applyFill="1" applyBorder="1" applyAlignment="1">
      <alignment vertical="center" wrapText="1"/>
    </xf>
    <xf numFmtId="167" fontId="0" fillId="4" borderId="38" xfId="0" applyNumberFormat="1" applyFont="1" applyFill="1" applyBorder="1" applyAlignment="1">
      <alignment vertical="center" wrapText="1"/>
    </xf>
    <xf numFmtId="49" fontId="1" fillId="3" borderId="42" xfId="0" applyNumberFormat="1" applyFont="1" applyFill="1" applyBorder="1" applyAlignment="1">
      <alignment vertical="center" wrapText="1"/>
    </xf>
    <xf numFmtId="167" fontId="0" fillId="4" borderId="43" xfId="0" applyNumberFormat="1" applyFont="1" applyFill="1" applyBorder="1" applyAlignment="1">
      <alignment vertical="center" wrapText="1"/>
    </xf>
    <xf numFmtId="167" fontId="0" fillId="5" borderId="6" xfId="0" applyNumberFormat="1" applyFont="1" applyFill="1" applyBorder="1" applyAlignment="1">
      <alignment vertical="center" wrapText="1"/>
    </xf>
    <xf numFmtId="166" fontId="0" fillId="5" borderId="10" xfId="0" applyNumberFormat="1" applyFont="1" applyFill="1" applyBorder="1" applyAlignment="1">
      <alignment vertical="center" wrapText="1"/>
    </xf>
    <xf numFmtId="166" fontId="7" fillId="10" borderId="6" xfId="0" applyNumberFormat="1" applyFont="1" applyFill="1" applyBorder="1" applyAlignment="1">
      <alignment vertical="center" wrapText="1"/>
    </xf>
    <xf numFmtId="49" fontId="1" fillId="3" borderId="50" xfId="0" applyNumberFormat="1" applyFont="1" applyFill="1" applyBorder="1" applyAlignment="1">
      <alignment vertical="center" wrapText="1"/>
    </xf>
    <xf numFmtId="166" fontId="0" fillId="7" borderId="52" xfId="0" applyNumberFormat="1" applyFont="1" applyFill="1" applyBorder="1" applyAlignment="1">
      <alignment vertical="center" wrapText="1"/>
    </xf>
    <xf numFmtId="49" fontId="1" fillId="11" borderId="54" xfId="0" applyNumberFormat="1" applyFont="1" applyFill="1" applyBorder="1" applyAlignment="1">
      <alignment vertical="center" wrapText="1"/>
    </xf>
    <xf numFmtId="166" fontId="0" fillId="5" borderId="14" xfId="0" applyNumberFormat="1" applyFont="1" applyFill="1" applyBorder="1" applyAlignment="1">
      <alignment vertical="center" wrapText="1"/>
    </xf>
    <xf numFmtId="166" fontId="1" fillId="5" borderId="14" xfId="0" applyNumberFormat="1" applyFont="1" applyFill="1" applyBorder="1" applyAlignment="1">
      <alignment vertical="center" wrapText="1"/>
    </xf>
    <xf numFmtId="49" fontId="1" fillId="11" borderId="58" xfId="0" applyNumberFormat="1" applyFont="1" applyFill="1" applyBorder="1" applyAlignment="1">
      <alignment vertical="center" wrapText="1"/>
    </xf>
    <xf numFmtId="166" fontId="1" fillId="5" borderId="16" xfId="0" applyNumberFormat="1" applyFont="1" applyFill="1" applyBorder="1" applyAlignment="1">
      <alignment vertical="center" wrapText="1"/>
    </xf>
    <xf numFmtId="0" fontId="0" fillId="7" borderId="34" xfId="0" applyFont="1" applyFill="1" applyBorder="1" applyAlignment="1">
      <alignment vertical="top" wrapText="1"/>
    </xf>
    <xf numFmtId="0" fontId="0" fillId="7" borderId="37" xfId="0" applyFont="1" applyFill="1" applyBorder="1" applyAlignment="1">
      <alignment vertical="top" wrapText="1"/>
    </xf>
    <xf numFmtId="0" fontId="0" fillId="7" borderId="40" xfId="0" applyFont="1" applyFill="1" applyBorder="1" applyAlignment="1">
      <alignment vertical="top" wrapText="1"/>
    </xf>
    <xf numFmtId="0" fontId="0" fillId="7" borderId="45" xfId="0" applyFont="1" applyFill="1" applyBorder="1" applyAlignment="1">
      <alignment vertical="top" wrapText="1"/>
    </xf>
    <xf numFmtId="0" fontId="0" fillId="7" borderId="35" xfId="0" applyFont="1" applyFill="1" applyBorder="1" applyAlignment="1">
      <alignment vertical="top" wrapText="1"/>
    </xf>
    <xf numFmtId="0" fontId="0" fillId="7" borderId="13" xfId="0" applyFont="1" applyFill="1" applyBorder="1" applyAlignment="1">
      <alignment vertical="top" wrapText="1"/>
    </xf>
    <xf numFmtId="0" fontId="0" fillId="7" borderId="41" xfId="0" applyFont="1" applyFill="1" applyBorder="1" applyAlignment="1">
      <alignment vertical="top" wrapText="1"/>
    </xf>
    <xf numFmtId="0" fontId="0" fillId="7" borderId="46" xfId="0" applyFont="1" applyFill="1" applyBorder="1" applyAlignment="1">
      <alignment vertical="top" wrapText="1"/>
    </xf>
    <xf numFmtId="49" fontId="2" fillId="6" borderId="54" xfId="0" applyNumberFormat="1" applyFont="1" applyFill="1" applyBorder="1" applyAlignment="1">
      <alignment horizontal="center" vertical="center" wrapText="1"/>
    </xf>
    <xf numFmtId="0" fontId="0" fillId="7" borderId="14" xfId="0" applyFont="1" applyFill="1" applyBorder="1" applyAlignment="1">
      <alignment vertical="top" wrapText="1"/>
    </xf>
    <xf numFmtId="0" fontId="0" fillId="7" borderId="55" xfId="0" applyFont="1" applyFill="1" applyBorder="1" applyAlignment="1">
      <alignment vertical="top" wrapText="1"/>
    </xf>
    <xf numFmtId="0" fontId="0" fillId="7" borderId="56" xfId="0" applyFont="1" applyFill="1" applyBorder="1" applyAlignment="1">
      <alignment vertical="top" wrapText="1"/>
    </xf>
    <xf numFmtId="0" fontId="0" fillId="7" borderId="57" xfId="0" applyFont="1" applyFill="1" applyBorder="1" applyAlignment="1">
      <alignment vertical="top" wrapText="1"/>
    </xf>
    <xf numFmtId="0" fontId="0" fillId="7" borderId="59" xfId="0" applyFont="1" applyFill="1" applyBorder="1" applyAlignment="1">
      <alignment vertical="top" wrapText="1"/>
    </xf>
    <xf numFmtId="0" fontId="6" fillId="7" borderId="55" xfId="0" applyFont="1" applyFill="1" applyBorder="1" applyAlignment="1">
      <alignment vertical="center" wrapText="1"/>
    </xf>
    <xf numFmtId="0" fontId="0" fillId="7" borderId="60" xfId="0" applyFont="1" applyFill="1" applyBorder="1" applyAlignment="1">
      <alignment vertical="top" wrapText="1"/>
    </xf>
    <xf numFmtId="0" fontId="0" fillId="7" borderId="61" xfId="0" applyFont="1" applyFill="1" applyBorder="1" applyAlignment="1">
      <alignment vertical="top" wrapText="1"/>
    </xf>
    <xf numFmtId="49" fontId="6" fillId="7" borderId="7" xfId="0" applyNumberFormat="1" applyFont="1" applyFill="1" applyBorder="1" applyAlignment="1">
      <alignment vertical="center" wrapText="1"/>
    </xf>
    <xf numFmtId="0" fontId="0" fillId="7" borderId="7" xfId="0" applyFont="1" applyFill="1" applyBorder="1" applyAlignment="1">
      <alignment vertical="top" wrapText="1"/>
    </xf>
    <xf numFmtId="0" fontId="0" fillId="7" borderId="8" xfId="0" applyFont="1" applyFill="1" applyBorder="1" applyAlignment="1">
      <alignment vertical="top" wrapText="1"/>
    </xf>
    <xf numFmtId="49" fontId="6" fillId="7" borderId="9" xfId="0" applyNumberFormat="1" applyFont="1" applyFill="1" applyBorder="1" applyAlignment="1">
      <alignment vertical="center" wrapText="1"/>
    </xf>
    <xf numFmtId="0" fontId="0" fillId="7" borderId="9" xfId="0" applyFont="1" applyFill="1" applyBorder="1" applyAlignment="1">
      <alignment vertical="top" wrapText="1"/>
    </xf>
    <xf numFmtId="0" fontId="0" fillId="7" borderId="53" xfId="0" applyFont="1" applyFill="1" applyBorder="1" applyAlignment="1">
      <alignment vertical="top" wrapText="1"/>
    </xf>
    <xf numFmtId="49" fontId="2" fillId="6" borderId="47" xfId="0" applyNumberFormat="1" applyFont="1" applyFill="1" applyBorder="1" applyAlignment="1">
      <alignment horizontal="center" vertical="center" wrapText="1"/>
    </xf>
    <xf numFmtId="0" fontId="0" fillId="7" borderId="5" xfId="0" applyFont="1" applyFill="1" applyBorder="1" applyAlignment="1">
      <alignment vertical="top" wrapText="1"/>
    </xf>
    <xf numFmtId="0" fontId="0" fillId="7" borderId="6" xfId="0" applyFont="1" applyFill="1" applyBorder="1" applyAlignment="1">
      <alignment vertical="top" wrapText="1"/>
    </xf>
    <xf numFmtId="0" fontId="0" fillId="7" borderId="48" xfId="0" applyFont="1" applyFill="1" applyBorder="1" applyAlignment="1">
      <alignment vertical="top" wrapText="1"/>
    </xf>
    <xf numFmtId="0" fontId="0" fillId="7" borderId="49" xfId="0" applyFont="1" applyFill="1" applyBorder="1" applyAlignment="1">
      <alignment vertical="top" wrapText="1"/>
    </xf>
    <xf numFmtId="0" fontId="0" fillId="7" borderId="5" xfId="0" applyFont="1" applyFill="1" applyBorder="1" applyAlignment="1">
      <alignment vertical="center" wrapText="1"/>
    </xf>
    <xf numFmtId="0" fontId="0" fillId="7" borderId="51" xfId="0" applyFont="1" applyFill="1" applyBorder="1" applyAlignment="1">
      <alignment vertical="top" wrapText="1"/>
    </xf>
    <xf numFmtId="0" fontId="6" fillId="7" borderId="7" xfId="0" applyFont="1" applyFill="1" applyBorder="1" applyAlignment="1">
      <alignment vertical="center" wrapText="1"/>
    </xf>
    <xf numFmtId="0" fontId="0" fillId="7" borderId="23" xfId="0" applyFont="1" applyFill="1" applyBorder="1" applyAlignment="1">
      <alignment vertical="top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0" fillId="7" borderId="10" xfId="0" applyFont="1" applyFill="1" applyBorder="1" applyAlignment="1">
      <alignment vertical="top" wrapText="1"/>
    </xf>
    <xf numFmtId="0" fontId="0" fillId="7" borderId="28" xfId="0" applyFont="1" applyFill="1" applyBorder="1" applyAlignment="1">
      <alignment vertical="top" wrapText="1"/>
    </xf>
    <xf numFmtId="0" fontId="0" fillId="7" borderId="29" xfId="0" applyFont="1" applyFill="1" applyBorder="1" applyAlignment="1">
      <alignment vertical="top" wrapText="1"/>
    </xf>
    <xf numFmtId="0" fontId="0" fillId="7" borderId="25" xfId="0" applyFont="1" applyFill="1" applyBorder="1" applyAlignment="1">
      <alignment vertical="top" wrapText="1"/>
    </xf>
    <xf numFmtId="0" fontId="0" fillId="7" borderId="30" xfId="0" applyFont="1" applyFill="1" applyBorder="1" applyAlignment="1">
      <alignment vertical="top" wrapText="1"/>
    </xf>
    <xf numFmtId="0" fontId="0" fillId="7" borderId="15" xfId="0" applyFont="1" applyFill="1" applyBorder="1" applyAlignment="1">
      <alignment vertical="top" wrapText="1"/>
    </xf>
    <xf numFmtId="0" fontId="0" fillId="7" borderId="18" xfId="0" applyFont="1" applyFill="1" applyBorder="1" applyAlignment="1">
      <alignment vertical="top" wrapText="1"/>
    </xf>
    <xf numFmtId="0" fontId="0" fillId="7" borderId="10" xfId="0" applyFont="1" applyFill="1" applyBorder="1" applyAlignment="1">
      <alignment vertical="center" wrapText="1"/>
    </xf>
    <xf numFmtId="49" fontId="0" fillId="7" borderId="10" xfId="0" applyNumberFormat="1" applyFont="1" applyFill="1" applyBorder="1" applyAlignment="1">
      <alignment vertical="center" wrapText="1"/>
    </xf>
    <xf numFmtId="0" fontId="0" fillId="7" borderId="11" xfId="0" applyFont="1" applyFill="1" applyBorder="1" applyAlignment="1">
      <alignment vertical="top" wrapText="1"/>
    </xf>
    <xf numFmtId="0" fontId="0" fillId="7" borderId="12" xfId="0" applyFont="1" applyFill="1" applyBorder="1" applyAlignment="1">
      <alignment vertical="top" wrapText="1"/>
    </xf>
    <xf numFmtId="49" fontId="0" fillId="7" borderId="26" xfId="0" applyNumberFormat="1" applyFont="1" applyFill="1" applyBorder="1" applyAlignment="1">
      <alignment vertical="center" wrapText="1"/>
    </xf>
    <xf numFmtId="0" fontId="0" fillId="7" borderId="27" xfId="0" applyFont="1" applyFill="1" applyBorder="1" applyAlignment="1">
      <alignment vertical="top" wrapText="1"/>
    </xf>
    <xf numFmtId="0" fontId="0" fillId="7" borderId="14" xfId="0" applyFont="1" applyFill="1" applyBorder="1" applyAlignment="1">
      <alignment vertical="center" wrapText="1"/>
    </xf>
    <xf numFmtId="0" fontId="0" fillId="7" borderId="16" xfId="0" applyFont="1" applyFill="1" applyBorder="1" applyAlignment="1">
      <alignment vertical="top" wrapText="1"/>
    </xf>
    <xf numFmtId="0" fontId="0" fillId="7" borderId="12" xfId="0" applyFont="1" applyFill="1" applyBorder="1" applyAlignment="1">
      <alignment vertical="center" wrapText="1"/>
    </xf>
    <xf numFmtId="0" fontId="0" fillId="7" borderId="17" xfId="0" applyFont="1" applyFill="1" applyBorder="1" applyAlignment="1">
      <alignment vertical="top" wrapText="1"/>
    </xf>
    <xf numFmtId="0" fontId="0" fillId="7" borderId="13" xfId="0" applyFont="1" applyFill="1" applyBorder="1" applyAlignment="1">
      <alignment vertical="center" wrapText="1"/>
    </xf>
    <xf numFmtId="0" fontId="0" fillId="7" borderId="39" xfId="0" applyFont="1" applyFill="1" applyBorder="1" applyAlignment="1">
      <alignment vertical="top" wrapText="1"/>
    </xf>
    <xf numFmtId="0" fontId="0" fillId="7" borderId="44" xfId="0" applyFont="1" applyFill="1" applyBorder="1" applyAlignment="1">
      <alignment vertical="top" wrapText="1"/>
    </xf>
    <xf numFmtId="49" fontId="4" fillId="7" borderId="6" xfId="0" applyNumberFormat="1" applyFont="1" applyFill="1" applyBorder="1" applyAlignment="1">
      <alignment vertical="center" wrapText="1"/>
    </xf>
    <xf numFmtId="0" fontId="0" fillId="7" borderId="7" xfId="0" applyFont="1" applyFill="1" applyBorder="1" applyAlignment="1">
      <alignment vertical="center" wrapText="1"/>
    </xf>
    <xf numFmtId="0" fontId="0" fillId="7" borderId="8" xfId="0" applyFont="1" applyFill="1" applyBorder="1" applyAlignment="1">
      <alignment vertical="center" wrapText="1"/>
    </xf>
    <xf numFmtId="49" fontId="0" fillId="5" borderId="6" xfId="0" applyNumberFormat="1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vertical="top" wrapText="1"/>
    </xf>
    <xf numFmtId="0" fontId="0" fillId="2" borderId="8" xfId="0" applyFont="1" applyFill="1" applyBorder="1" applyAlignment="1">
      <alignment vertical="top" wrapText="1"/>
    </xf>
    <xf numFmtId="0" fontId="0" fillId="7" borderId="1" xfId="0" applyFont="1" applyFill="1" applyBorder="1" applyAlignment="1">
      <alignment vertical="top" wrapText="1"/>
    </xf>
    <xf numFmtId="0" fontId="0" fillId="7" borderId="2" xfId="0" applyFont="1" applyFill="1" applyBorder="1" applyAlignment="1">
      <alignment vertical="top" wrapText="1"/>
    </xf>
    <xf numFmtId="0" fontId="0" fillId="7" borderId="3" xfId="0" applyFont="1" applyFill="1" applyBorder="1" applyAlignment="1">
      <alignment vertical="top" wrapText="1"/>
    </xf>
    <xf numFmtId="0" fontId="0" fillId="7" borderId="32" xfId="0" applyFont="1" applyFill="1" applyBorder="1" applyAlignment="1">
      <alignment vertical="top" wrapText="1"/>
    </xf>
    <xf numFmtId="0" fontId="0" fillId="7" borderId="33" xfId="0" applyFont="1" applyFill="1" applyBorder="1" applyAlignment="1">
      <alignment vertical="top" wrapText="1"/>
    </xf>
    <xf numFmtId="0" fontId="0" fillId="7" borderId="6" xfId="0" applyFont="1" applyFill="1" applyBorder="1" applyAlignment="1">
      <alignment vertical="center" wrapText="1"/>
    </xf>
  </cellXfs>
  <cellStyles count="1">
    <cellStyle name="Normal" xfId="0" builtinId="0"/>
  </cellStyles>
  <dxfs count="4">
    <dxf>
      <font>
        <color rgb="FF000000"/>
      </font>
      <fill>
        <patternFill patternType="solid">
          <fgColor indexed="19"/>
          <bgColor indexed="23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</dxfs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F3F3F"/>
      <rgbColor rgb="FFA5A5A5"/>
      <rgbColor rgb="FFBDC0BF"/>
      <rgbColor rgb="FFDBDBDB"/>
      <rgbColor rgb="FFF8E897"/>
      <rgbColor rgb="FFB6DF9B"/>
      <rgbColor rgb="FFFFFFFF"/>
      <rgbColor rgb="FFFF2D21"/>
      <rgbColor rgb="FFF8E897"/>
      <rgbColor rgb="FFA7A7A7"/>
      <rgbColor rgb="00000000"/>
      <rgbColor rgb="FFFF9781"/>
      <rgbColor rgb="FFB6DF9B"/>
      <rgbColor rgb="FFDDDDDD"/>
      <rgbColor rgb="FFAFE489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41"/>
  <sheetViews>
    <sheetView showGridLines="0" tabSelected="1" workbookViewId="0">
      <pane ySplit="1" topLeftCell="A2" activePane="bottomLeft" state="frozen"/>
      <selection pane="bottomLeft" sqref="A1:XFD1"/>
    </sheetView>
  </sheetViews>
  <sheetFormatPr baseColWidth="10" defaultColWidth="12" defaultRowHeight="18" customHeight="1" x14ac:dyDescent="0"/>
  <cols>
    <col min="1" max="1" width="37.1640625" style="1" customWidth="1"/>
    <col min="2" max="3" width="12" style="1" customWidth="1"/>
    <col min="4" max="4" width="15.6640625" style="1" customWidth="1"/>
    <col min="5" max="5" width="12.5" style="1" customWidth="1"/>
    <col min="6" max="6" width="13.33203125" style="1" customWidth="1"/>
    <col min="7" max="256" width="12" style="1" customWidth="1"/>
  </cols>
  <sheetData>
    <row r="1" spans="1:6" ht="20.25" customHeight="1">
      <c r="A1" s="2" t="s">
        <v>0</v>
      </c>
      <c r="B1" s="3" t="s">
        <v>1</v>
      </c>
      <c r="C1" s="102" t="s">
        <v>2</v>
      </c>
      <c r="D1" s="103"/>
      <c r="E1" s="103"/>
      <c r="F1" s="104"/>
    </row>
    <row r="2" spans="1:6" ht="15" customHeight="1">
      <c r="A2" s="78" t="s">
        <v>3</v>
      </c>
      <c r="B2" s="70"/>
      <c r="C2" s="71"/>
      <c r="D2" s="64"/>
      <c r="E2" s="64"/>
      <c r="F2" s="65"/>
    </row>
    <row r="3" spans="1:6" ht="15" customHeight="1">
      <c r="A3" s="4" t="s">
        <v>4</v>
      </c>
      <c r="B3" s="5">
        <v>39405</v>
      </c>
      <c r="C3" s="110"/>
      <c r="D3" s="100"/>
      <c r="E3" s="100"/>
      <c r="F3" s="101"/>
    </row>
    <row r="4" spans="1:6" ht="15" customHeight="1">
      <c r="A4" s="4" t="s">
        <v>5</v>
      </c>
      <c r="B4" s="6">
        <v>31822</v>
      </c>
      <c r="C4" s="71"/>
      <c r="D4" s="64"/>
      <c r="E4" s="64"/>
      <c r="F4" s="65"/>
    </row>
    <row r="5" spans="1:6" ht="15" customHeight="1">
      <c r="A5" s="7" t="s">
        <v>6</v>
      </c>
      <c r="B5" s="8">
        <v>238</v>
      </c>
      <c r="C5" s="64"/>
      <c r="D5" s="64"/>
      <c r="E5" s="64"/>
      <c r="F5" s="65"/>
    </row>
    <row r="6" spans="1:6" ht="15" customHeight="1">
      <c r="A6" s="7" t="s">
        <v>7</v>
      </c>
      <c r="B6" s="9">
        <v>28</v>
      </c>
      <c r="C6" s="64"/>
      <c r="D6" s="64"/>
      <c r="E6" s="64"/>
      <c r="F6" s="65"/>
    </row>
    <row r="7" spans="1:6" ht="15" customHeight="1">
      <c r="A7" s="4" t="s">
        <v>8</v>
      </c>
      <c r="B7" s="5"/>
      <c r="C7" s="10">
        <f>100/B6</f>
        <v>3.5714285714285716</v>
      </c>
      <c r="D7" s="64"/>
      <c r="E7" s="64"/>
      <c r="F7" s="65"/>
    </row>
    <row r="8" spans="1:6" ht="15" customHeight="1">
      <c r="A8" s="4" t="s">
        <v>9</v>
      </c>
      <c r="B8" s="6">
        <v>1875</v>
      </c>
      <c r="C8" s="99" t="s">
        <v>10</v>
      </c>
      <c r="D8" s="64"/>
      <c r="E8" s="64"/>
      <c r="F8" s="65"/>
    </row>
    <row r="9" spans="1:6" ht="15" customHeight="1">
      <c r="A9" s="4" t="s">
        <v>11</v>
      </c>
      <c r="B9" s="6">
        <v>2500</v>
      </c>
      <c r="C9" s="71"/>
      <c r="D9" s="64"/>
      <c r="E9" s="64"/>
      <c r="F9" s="65"/>
    </row>
    <row r="10" spans="1:6" ht="15" customHeight="1">
      <c r="A10" s="78" t="s">
        <v>12</v>
      </c>
      <c r="B10" s="70"/>
      <c r="C10" s="71"/>
      <c r="D10" s="64"/>
      <c r="E10" s="67"/>
      <c r="F10" s="65"/>
    </row>
    <row r="11" spans="1:6" ht="15" customHeight="1">
      <c r="A11" s="4" t="s">
        <v>13</v>
      </c>
      <c r="B11" s="11"/>
      <c r="C11" s="87" t="s">
        <v>14</v>
      </c>
      <c r="D11" s="88"/>
      <c r="E11" s="89"/>
      <c r="F11" s="51"/>
    </row>
    <row r="12" spans="1:6" ht="15" customHeight="1">
      <c r="A12" s="4" t="s">
        <v>15</v>
      </c>
      <c r="B12" s="5">
        <v>24645</v>
      </c>
      <c r="C12" s="86"/>
      <c r="D12" s="92"/>
      <c r="E12" s="94"/>
      <c r="F12" s="96"/>
    </row>
    <row r="13" spans="1:6" ht="15" customHeight="1">
      <c r="A13" s="4" t="s">
        <v>5</v>
      </c>
      <c r="B13" s="6">
        <v>22463</v>
      </c>
      <c r="C13" s="79"/>
      <c r="D13" s="55"/>
      <c r="E13" s="89"/>
      <c r="F13" s="51"/>
    </row>
    <row r="14" spans="1:6" ht="15" customHeight="1">
      <c r="A14" s="4" t="s">
        <v>16</v>
      </c>
      <c r="B14" s="9">
        <v>28</v>
      </c>
      <c r="C14" s="84"/>
      <c r="D14" s="93"/>
      <c r="E14" s="95"/>
      <c r="F14" s="85"/>
    </row>
    <row r="15" spans="1:6" ht="15" customHeight="1">
      <c r="A15" s="4" t="s">
        <v>17</v>
      </c>
      <c r="B15" s="12" t="s">
        <v>18</v>
      </c>
      <c r="C15" s="13"/>
      <c r="D15" s="14" t="s">
        <v>19</v>
      </c>
      <c r="E15" s="15" t="s">
        <v>20</v>
      </c>
      <c r="F15" s="16" t="s">
        <v>21</v>
      </c>
    </row>
    <row r="16" spans="1:6" ht="15" customHeight="1">
      <c r="A16" s="4" t="s">
        <v>22</v>
      </c>
      <c r="B16" s="17">
        <v>39.950000000000003</v>
      </c>
      <c r="C16" s="18" t="s">
        <v>23</v>
      </c>
      <c r="D16" s="19">
        <f>$B$23/$C$7*$C$27</f>
        <v>386.4</v>
      </c>
      <c r="E16" s="20">
        <f>$D$17-$D$16</f>
        <v>952.88571428571424</v>
      </c>
      <c r="F16" s="21">
        <f>$E$16/12</f>
        <v>79.407142857142858</v>
      </c>
    </row>
    <row r="17" spans="1:6" ht="15" customHeight="1">
      <c r="A17" s="4" t="s">
        <v>24</v>
      </c>
      <c r="B17" s="22">
        <v>3</v>
      </c>
      <c r="C17" s="23" t="s">
        <v>25</v>
      </c>
      <c r="D17" s="24">
        <f>IF($B$15="R",$B$23/$B$14*$B$28,IF($B$15="P",$B$23/$B$14*$B$29,IF($B$15="D",$B$23/$B$14*$B$30,9999.99)))</f>
        <v>1339.2857142857142</v>
      </c>
      <c r="E17" s="90" t="s">
        <v>26</v>
      </c>
      <c r="F17" s="91"/>
    </row>
    <row r="18" spans="1:6" ht="15" customHeight="1">
      <c r="A18" s="78" t="s">
        <v>27</v>
      </c>
      <c r="B18" s="70"/>
      <c r="C18" s="105"/>
      <c r="D18" s="106"/>
      <c r="E18" s="106"/>
      <c r="F18" s="107"/>
    </row>
    <row r="19" spans="1:6" ht="15" customHeight="1">
      <c r="A19" s="4" t="s">
        <v>28</v>
      </c>
      <c r="B19" s="6">
        <v>0</v>
      </c>
      <c r="C19" s="110"/>
      <c r="D19" s="100"/>
      <c r="E19" s="100"/>
      <c r="F19" s="101"/>
    </row>
    <row r="20" spans="1:6" ht="15" customHeight="1">
      <c r="A20" s="4" t="s">
        <v>29</v>
      </c>
      <c r="B20" s="25">
        <v>5.8999999999999997E-2</v>
      </c>
      <c r="C20" s="71"/>
      <c r="D20" s="64"/>
      <c r="E20" s="64"/>
      <c r="F20" s="65"/>
    </row>
    <row r="21" spans="1:6" ht="15" customHeight="1">
      <c r="A21" s="4" t="s">
        <v>30</v>
      </c>
      <c r="B21" s="26">
        <v>72</v>
      </c>
      <c r="C21" s="71"/>
      <c r="D21" s="67"/>
      <c r="E21" s="67"/>
      <c r="F21" s="65"/>
    </row>
    <row r="22" spans="1:6" ht="15" customHeight="1">
      <c r="A22" s="78" t="s">
        <v>31</v>
      </c>
      <c r="B22" s="70"/>
      <c r="C22" s="79"/>
      <c r="D22" s="80"/>
      <c r="E22" s="81"/>
      <c r="F22" s="51"/>
    </row>
    <row r="23" spans="1:6" ht="15" customHeight="1">
      <c r="A23" s="4" t="s">
        <v>32</v>
      </c>
      <c r="B23" s="27">
        <v>15000</v>
      </c>
      <c r="C23" s="86"/>
      <c r="D23" s="77"/>
      <c r="E23" s="83"/>
      <c r="F23" s="51"/>
    </row>
    <row r="24" spans="1:6" ht="15" customHeight="1">
      <c r="A24" s="2" t="s">
        <v>33</v>
      </c>
      <c r="B24" s="27">
        <v>35</v>
      </c>
      <c r="C24" s="79"/>
      <c r="D24" s="77"/>
      <c r="E24" s="83"/>
      <c r="F24" s="51"/>
    </row>
    <row r="25" spans="1:6" ht="15" customHeight="1">
      <c r="A25" s="2" t="s">
        <v>34</v>
      </c>
      <c r="B25" s="28"/>
      <c r="C25" s="29">
        <f>(B23-(52*B24*5))/52</f>
        <v>113.46153846153847</v>
      </c>
      <c r="D25" s="82"/>
      <c r="E25" s="84"/>
      <c r="F25" s="85"/>
    </row>
    <row r="26" spans="1:6" ht="16" customHeight="1">
      <c r="A26" s="78" t="s">
        <v>35</v>
      </c>
      <c r="B26" s="70"/>
      <c r="C26" s="105"/>
      <c r="D26" s="108"/>
      <c r="E26" s="108"/>
      <c r="F26" s="109"/>
    </row>
    <row r="27" spans="1:6" ht="15" customHeight="1">
      <c r="A27" s="4" t="s">
        <v>36</v>
      </c>
      <c r="B27" s="30">
        <v>9.1999999999999993</v>
      </c>
      <c r="C27" s="31">
        <f>B27/100</f>
        <v>9.1999999999999998E-2</v>
      </c>
      <c r="D27" s="46"/>
      <c r="E27" s="46"/>
      <c r="F27" s="50"/>
    </row>
    <row r="28" spans="1:6" ht="15" customHeight="1">
      <c r="A28" s="4" t="s">
        <v>37</v>
      </c>
      <c r="B28" s="32">
        <v>2.5</v>
      </c>
      <c r="C28" s="79"/>
      <c r="D28" s="47"/>
      <c r="E28" s="47"/>
      <c r="F28" s="51"/>
    </row>
    <row r="29" spans="1:6" ht="15" customHeight="1">
      <c r="A29" s="4" t="s">
        <v>38</v>
      </c>
      <c r="B29" s="33">
        <v>2.8</v>
      </c>
      <c r="C29" s="97"/>
      <c r="D29" s="48"/>
      <c r="E29" s="48"/>
      <c r="F29" s="52"/>
    </row>
    <row r="30" spans="1:6" ht="15" customHeight="1">
      <c r="A30" s="34" t="s">
        <v>39</v>
      </c>
      <c r="B30" s="35">
        <v>2.4500000000000002</v>
      </c>
      <c r="C30" s="98"/>
      <c r="D30" s="49"/>
      <c r="E30" s="49"/>
      <c r="F30" s="53"/>
    </row>
    <row r="31" spans="1:6" ht="15" customHeight="1">
      <c r="A31" s="69" t="s">
        <v>40</v>
      </c>
      <c r="B31" s="70"/>
      <c r="C31" s="71"/>
      <c r="D31" s="72"/>
      <c r="E31" s="72"/>
      <c r="F31" s="73"/>
    </row>
    <row r="32" spans="1:6" ht="15" customHeight="1">
      <c r="A32" s="4" t="s">
        <v>41</v>
      </c>
      <c r="B32" s="74"/>
      <c r="C32" s="36">
        <f>-1*PMT((B20/12),B21,(B4-B19))</f>
        <v>525.88159798623246</v>
      </c>
      <c r="D32" s="76"/>
      <c r="E32" s="64"/>
      <c r="F32" s="65"/>
    </row>
    <row r="33" spans="1:6" ht="15" customHeight="1">
      <c r="A33" s="4" t="s">
        <v>42</v>
      </c>
      <c r="B33" s="70"/>
      <c r="C33" s="37">
        <f>IF($B$11&lt;&gt;"",$B$11,-1*PMT(($B$20/12),$B$21,($B$13-$B$19)))</f>
        <v>371.21734446498459</v>
      </c>
      <c r="D33" s="77"/>
      <c r="E33" s="64"/>
      <c r="F33" s="65"/>
    </row>
    <row r="34" spans="1:6" ht="19" customHeight="1">
      <c r="A34" s="4" t="s">
        <v>43</v>
      </c>
      <c r="B34" s="70"/>
      <c r="C34" s="38">
        <f>$C$32-(($B$8+$B$9)/$B$21)+($B$23/$C$7*$C$27/12)</f>
        <v>497.31770909734354</v>
      </c>
      <c r="D34" s="63" t="s">
        <v>44</v>
      </c>
      <c r="E34" s="64"/>
      <c r="F34" s="65"/>
    </row>
    <row r="35" spans="1:6" ht="19" customHeight="1">
      <c r="A35" s="4" t="s">
        <v>45</v>
      </c>
      <c r="B35" s="70"/>
      <c r="C35" s="38">
        <f>$C$33+($D$17/12)+($B$16*$B$17/12)</f>
        <v>492.81198732212744</v>
      </c>
      <c r="D35" s="63" t="s">
        <v>46</v>
      </c>
      <c r="E35" s="64"/>
      <c r="F35" s="65"/>
    </row>
    <row r="36" spans="1:6" ht="15" customHeight="1">
      <c r="A36" s="39" t="s">
        <v>47</v>
      </c>
      <c r="B36" s="75"/>
      <c r="C36" s="40">
        <f>C34-C35</f>
        <v>4.5057217752161023</v>
      </c>
      <c r="D36" s="66" t="s">
        <v>48</v>
      </c>
      <c r="E36" s="67"/>
      <c r="F36" s="68"/>
    </row>
    <row r="37" spans="1:6" ht="15" customHeight="1">
      <c r="A37" s="54" t="s">
        <v>49</v>
      </c>
      <c r="B37" s="46"/>
      <c r="C37" s="55"/>
      <c r="D37" s="56"/>
      <c r="E37" s="56"/>
      <c r="F37" s="57"/>
    </row>
    <row r="38" spans="1:6" ht="15" customHeight="1">
      <c r="A38" s="41" t="s">
        <v>50</v>
      </c>
      <c r="B38" s="47"/>
      <c r="C38" s="42">
        <f>D16/12</f>
        <v>32.199999999999996</v>
      </c>
      <c r="D38" s="60"/>
      <c r="E38" s="56"/>
      <c r="F38" s="57"/>
    </row>
    <row r="39" spans="1:6" ht="15" customHeight="1">
      <c r="A39" s="41" t="s">
        <v>51</v>
      </c>
      <c r="B39" s="47"/>
      <c r="C39" s="42">
        <f>($D$17/12)+($B$16*$B$17/12)</f>
        <v>121.59464285714284</v>
      </c>
      <c r="D39" s="56"/>
      <c r="E39" s="56"/>
      <c r="F39" s="57"/>
    </row>
    <row r="40" spans="1:6" ht="15" customHeight="1">
      <c r="A40" s="41" t="s">
        <v>52</v>
      </c>
      <c r="B40" s="58"/>
      <c r="C40" s="43">
        <f>C39-C38</f>
        <v>89.394642857142856</v>
      </c>
      <c r="D40" s="56"/>
      <c r="E40" s="56"/>
      <c r="F40" s="57"/>
    </row>
    <row r="41" spans="1:6" ht="16" customHeight="1">
      <c r="A41" s="44" t="s">
        <v>53</v>
      </c>
      <c r="B41" s="59"/>
      <c r="C41" s="45">
        <f>C40*12</f>
        <v>1072.7357142857143</v>
      </c>
      <c r="D41" s="61"/>
      <c r="E41" s="61"/>
      <c r="F41" s="62"/>
    </row>
  </sheetData>
  <mergeCells count="42">
    <mergeCell ref="C28:C30"/>
    <mergeCell ref="C8:F9"/>
    <mergeCell ref="C12:C14"/>
    <mergeCell ref="D3:D7"/>
    <mergeCell ref="E3:E7"/>
    <mergeCell ref="F3:F7"/>
    <mergeCell ref="C1:F1"/>
    <mergeCell ref="A18:F18"/>
    <mergeCell ref="A26:F26"/>
    <mergeCell ref="A2:F2"/>
    <mergeCell ref="C3:C6"/>
    <mergeCell ref="C19:C21"/>
    <mergeCell ref="D19:D21"/>
    <mergeCell ref="E19:E21"/>
    <mergeCell ref="F19:F21"/>
    <mergeCell ref="C11:F11"/>
    <mergeCell ref="A10:F10"/>
    <mergeCell ref="E17:F17"/>
    <mergeCell ref="D12:D14"/>
    <mergeCell ref="E12:E14"/>
    <mergeCell ref="F12:F14"/>
    <mergeCell ref="A22:F22"/>
    <mergeCell ref="D23:D25"/>
    <mergeCell ref="E23:E25"/>
    <mergeCell ref="F23:F25"/>
    <mergeCell ref="C23:C24"/>
    <mergeCell ref="D27:D30"/>
    <mergeCell ref="E27:E30"/>
    <mergeCell ref="F27:F30"/>
    <mergeCell ref="A37:F37"/>
    <mergeCell ref="B38:B41"/>
    <mergeCell ref="D38:D41"/>
    <mergeCell ref="E38:E41"/>
    <mergeCell ref="F38:F41"/>
    <mergeCell ref="D34:F34"/>
    <mergeCell ref="D36:F36"/>
    <mergeCell ref="A31:F31"/>
    <mergeCell ref="D35:F35"/>
    <mergeCell ref="B32:B36"/>
    <mergeCell ref="D32:D33"/>
    <mergeCell ref="E32:E33"/>
    <mergeCell ref="F32:F33"/>
  </mergeCells>
  <conditionalFormatting sqref="D17">
    <cfRule type="cellIs" dxfId="3" priority="1" stopIfTrue="1" operator="equal">
      <formula>9999.99</formula>
    </cfRule>
  </conditionalFormatting>
  <conditionalFormatting sqref="B25:C25">
    <cfRule type="cellIs" dxfId="2" priority="2" stopIfTrue="1" operator="lessThan">
      <formula>0</formula>
    </cfRule>
  </conditionalFormatting>
  <conditionalFormatting sqref="C36">
    <cfRule type="cellIs" dxfId="1" priority="3" stopIfTrue="1" operator="greaterThan">
      <formula>0</formula>
    </cfRule>
    <cfRule type="cellIs" dxfId="0" priority="4" stopIfTrue="1" operator="lessThanOrEqual">
      <formula>0</formula>
    </cfRule>
  </conditionalFormatting>
  <pageMargins left="0.25" right="0.25" top="0.25" bottom="0.25" header="0" footer="0"/>
  <pageSetup orientation="portrait"/>
  <headerFooter>
    <oddFooter>&amp;C&amp;"Helvetica Neue,Regular"&amp;12&amp;K000000&amp;P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Smith</cp:lastModifiedBy>
  <dcterms:created xsi:type="dcterms:W3CDTF">2019-10-25T11:59:36Z</dcterms:created>
  <dcterms:modified xsi:type="dcterms:W3CDTF">2019-10-25T11:59:36Z</dcterms:modified>
</cp:coreProperties>
</file>